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\Desktop\NUEVAS INVERSIONES\"/>
    </mc:Choice>
  </mc:AlternateContent>
  <xr:revisionPtr revIDLastSave="0" documentId="13_ncr:1_{25F7C212-FD68-4655-B8E4-14DE096654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CULADORA RENTABILIDAD" sheetId="1" r:id="rId1"/>
    <sheet name="Tabla it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4" i="1" s="1"/>
  <c r="D20" i="1" s="1"/>
  <c r="H17" i="1"/>
  <c r="H23" i="1" s="1"/>
  <c r="H8" i="1"/>
  <c r="H9" i="1"/>
  <c r="D52" i="1" s="1"/>
  <c r="H10" i="1"/>
  <c r="D53" i="1" s="1"/>
  <c r="H12" i="1"/>
  <c r="H11" i="1"/>
  <c r="E53" i="1"/>
  <c r="E54" i="1"/>
  <c r="E55" i="1"/>
  <c r="D54" i="1"/>
  <c r="D55" i="1"/>
  <c r="C54" i="1"/>
  <c r="C55" i="1"/>
  <c r="I13" i="1"/>
  <c r="E23" i="1"/>
  <c r="E47" i="1" s="1"/>
  <c r="C56" i="1"/>
  <c r="C52" i="1"/>
  <c r="E52" i="1"/>
  <c r="C53" i="1"/>
  <c r="C51" i="1"/>
  <c r="C48" i="1"/>
  <c r="D47" i="1"/>
  <c r="C47" i="1"/>
  <c r="E51" i="1"/>
  <c r="D51" i="1"/>
  <c r="H13" i="1" l="1"/>
  <c r="H29" i="1" s="1"/>
  <c r="H35" i="1"/>
  <c r="D56" i="1"/>
  <c r="H24" i="1"/>
  <c r="I24" i="1" s="1"/>
  <c r="H33" i="1" s="1"/>
  <c r="I23" i="1"/>
  <c r="E56" i="1" s="1"/>
  <c r="H32" i="1"/>
  <c r="H18" i="1"/>
  <c r="I29" i="1" l="1"/>
  <c r="E48" i="1" s="1"/>
  <c r="H36" i="1"/>
  <c r="D48" i="1"/>
  <c r="H25" i="1"/>
  <c r="I25" i="1" s="1"/>
  <c r="H40" i="1"/>
  <c r="H38" i="1" l="1"/>
  <c r="H39" i="1"/>
</calcChain>
</file>

<file path=xl/sharedStrings.xml><?xml version="1.0" encoding="utf-8"?>
<sst xmlns="http://schemas.openxmlformats.org/spreadsheetml/2006/main" count="80" uniqueCount="73">
  <si>
    <t>TOTAL COMPRA</t>
  </si>
  <si>
    <t>DIRECCIÓN VIVIENDA:</t>
  </si>
  <si>
    <t>Andalucía</t>
  </si>
  <si>
    <t>Aragón</t>
  </si>
  <si>
    <t>Asturias</t>
  </si>
  <si>
    <t>Baleares</t>
  </si>
  <si>
    <t>Canarias</t>
  </si>
  <si>
    <t>Cantabria</t>
  </si>
  <si>
    <t>Castilla - La Mancha</t>
  </si>
  <si>
    <t>Castilla León</t>
  </si>
  <si>
    <t>Cataluña</t>
  </si>
  <si>
    <t>Ceuta</t>
  </si>
  <si>
    <t>Comunidad de Madrid</t>
  </si>
  <si>
    <t>Comunidad Valenciana</t>
  </si>
  <si>
    <t>Extremadura</t>
  </si>
  <si>
    <t>Galicia</t>
  </si>
  <si>
    <t>La Rioja</t>
  </si>
  <si>
    <t>Melilla</t>
  </si>
  <si>
    <t>Murcia</t>
  </si>
  <si>
    <t>Navarra</t>
  </si>
  <si>
    <t>País Vasco</t>
  </si>
  <si>
    <t>hasta 120.000</t>
  </si>
  <si>
    <t>COMUNIDADES</t>
  </si>
  <si>
    <t>TIPO ITP GENERAL</t>
  </si>
  <si>
    <t>Comunidad Autónoma</t>
  </si>
  <si>
    <t>Tipo ITP</t>
  </si>
  <si>
    <t>Impuesto ITP</t>
  </si>
  <si>
    <t>Coste reforma</t>
  </si>
  <si>
    <t>Rentabilidad bruta</t>
  </si>
  <si>
    <t>Rentabilidad neta</t>
  </si>
  <si>
    <t>Comunidad propietarios</t>
  </si>
  <si>
    <t>Mensual</t>
  </si>
  <si>
    <t>Anual</t>
  </si>
  <si>
    <t>Hipoteca</t>
  </si>
  <si>
    <t>Plazo hipoteca (años)</t>
  </si>
  <si>
    <t>Tipo de interés</t>
  </si>
  <si>
    <t>INGRESOS</t>
  </si>
  <si>
    <t>TOTAL GASTOS</t>
  </si>
  <si>
    <t xml:space="preserve">Cash-Flow </t>
  </si>
  <si>
    <t>CÁCULADORA DE RENTABILIDAD POR ALQUILER</t>
  </si>
  <si>
    <t>https://www.vivirderentas.net/</t>
  </si>
  <si>
    <t>% Hipoteca / alquiler</t>
  </si>
  <si>
    <t>ROCE</t>
  </si>
  <si>
    <t>Gastos hipoteca</t>
  </si>
  <si>
    <t xml:space="preserve">Cuota hipoteca </t>
  </si>
  <si>
    <t>Intereses promedio</t>
  </si>
  <si>
    <t>Amortización promedio</t>
  </si>
  <si>
    <t>Impuestos (IBI, basuras…)</t>
  </si>
  <si>
    <t xml:space="preserve">Cuota alquiler </t>
  </si>
  <si>
    <t>Cash-flow / alquiler</t>
  </si>
  <si>
    <t>*(Incluye revalorización vivienda y excluye de los gastos la amortización de hipoteca)</t>
  </si>
  <si>
    <t>Revalorización anual esperada</t>
  </si>
  <si>
    <t>Comisión compra</t>
  </si>
  <si>
    <t>Mobiliario y otros</t>
  </si>
  <si>
    <t>Mantenmiento</t>
  </si>
  <si>
    <t>Períodos vacío</t>
  </si>
  <si>
    <t>Precio de compra</t>
  </si>
  <si>
    <t>Gastos (Notaría, registro…)</t>
  </si>
  <si>
    <t>GASTOS ANUALES</t>
  </si>
  <si>
    <t>COSTE COMPRA DEL INMUEBLE</t>
  </si>
  <si>
    <t>Seguros (hogar, vida, impago…)</t>
  </si>
  <si>
    <t>FINANCIACIÓN</t>
  </si>
  <si>
    <t>Capital que debemos aportar</t>
  </si>
  <si>
    <t>RATIOS FINANCIERAS</t>
  </si>
  <si>
    <t>*valor referencia catastral</t>
  </si>
  <si>
    <t>Valor compra para ITP*</t>
  </si>
  <si>
    <t>*poner 0 si no financias</t>
  </si>
  <si>
    <t>Cash on cash</t>
  </si>
  <si>
    <t>Rentabilidad total s/ inversión*</t>
  </si>
  <si>
    <t>¿Compras con financiación?*</t>
  </si>
  <si>
    <t>% Financiado*</t>
  </si>
  <si>
    <t>NO</t>
  </si>
  <si>
    <t>Av. Germaníes (BENIFAIO)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</si>
</sst>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#,##0.0\ &quot;€&quot;"/>
    <numFmt numFmtId="166" formatCode="0.0%"/>
    <numFmt numFmtId="167" formatCode="_-* #,##0\ _p_t_a_-;\-* #,##0\ _p_t_a_-;_-* &quot;-&quot;\ _p_t_a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i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10" fontId="0" fillId="0" borderId="0" xfId="1" applyNumberFormat="1" applyFont="1"/>
    <xf numFmtId="0" fontId="2" fillId="0" borderId="0" xfId="0" applyFont="1"/>
    <xf numFmtId="10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10" xfId="0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0" fontId="12" fillId="0" borderId="0" xfId="1" applyNumberFormat="1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0" fillId="0" borderId="12" xfId="0" applyFont="1" applyBorder="1"/>
    <xf numFmtId="0" fontId="0" fillId="0" borderId="12" xfId="0" applyBorder="1"/>
    <xf numFmtId="0" fontId="0" fillId="4" borderId="0" xfId="0" applyFill="1"/>
    <xf numFmtId="0" fontId="14" fillId="0" borderId="0" xfId="0" applyFont="1" applyAlignment="1">
      <alignment horizontal="left"/>
    </xf>
    <xf numFmtId="164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9" fontId="4" fillId="4" borderId="0" xfId="1" applyFont="1" applyFill="1" applyBorder="1" applyAlignment="1"/>
    <xf numFmtId="9" fontId="4" fillId="0" borderId="0" xfId="1" applyFont="1" applyFill="1" applyBorder="1" applyAlignment="1"/>
    <xf numFmtId="9" fontId="4" fillId="6" borderId="14" xfId="1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64" fontId="6" fillId="6" borderId="14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164" fontId="4" fillId="6" borderId="1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164" fontId="6" fillId="7" borderId="14" xfId="0" applyNumberFormat="1" applyFont="1" applyFill="1" applyBorder="1" applyAlignment="1">
      <alignment horizontal="center"/>
    </xf>
    <xf numFmtId="0" fontId="4" fillId="4" borderId="0" xfId="0" applyFont="1" applyFill="1"/>
    <xf numFmtId="0" fontId="5" fillId="2" borderId="14" xfId="0" applyFont="1" applyFill="1" applyBorder="1" applyAlignment="1">
      <alignment horizontal="center"/>
    </xf>
    <xf numFmtId="9" fontId="4" fillId="4" borderId="14" xfId="1" applyFont="1" applyFill="1" applyBorder="1" applyAlignment="1">
      <alignment horizontal="center"/>
    </xf>
    <xf numFmtId="10" fontId="4" fillId="4" borderId="14" xfId="1" applyNumberFormat="1" applyFont="1" applyFill="1" applyBorder="1" applyAlignment="1">
      <alignment horizontal="center"/>
    </xf>
    <xf numFmtId="0" fontId="0" fillId="0" borderId="11" xfId="0" applyBorder="1"/>
    <xf numFmtId="0" fontId="10" fillId="4" borderId="0" xfId="0" applyFont="1" applyFill="1"/>
    <xf numFmtId="10" fontId="4" fillId="4" borderId="17" xfId="1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15" fillId="2" borderId="14" xfId="0" applyFont="1" applyFill="1" applyBorder="1" applyAlignment="1">
      <alignment horizontal="center"/>
    </xf>
    <xf numFmtId="166" fontId="4" fillId="6" borderId="14" xfId="1" applyNumberFormat="1" applyFont="1" applyFill="1" applyBorder="1" applyAlignment="1">
      <alignment horizontal="center"/>
    </xf>
    <xf numFmtId="0" fontId="16" fillId="0" borderId="0" xfId="0" applyFont="1"/>
    <xf numFmtId="0" fontId="7" fillId="0" borderId="18" xfId="0" applyFont="1" applyBorder="1" applyAlignment="1">
      <alignment horizontal="center"/>
    </xf>
    <xf numFmtId="0" fontId="17" fillId="0" borderId="0" xfId="5" applyBorder="1" applyAlignment="1">
      <alignment vertical="center"/>
    </xf>
    <xf numFmtId="0" fontId="17" fillId="0" borderId="0" xfId="5" applyBorder="1" applyAlignment="1"/>
    <xf numFmtId="0" fontId="17" fillId="0" borderId="5" xfId="5" applyBorder="1"/>
    <xf numFmtId="0" fontId="18" fillId="3" borderId="0" xfId="0" applyFont="1" applyFill="1"/>
    <xf numFmtId="165" fontId="18" fillId="3" borderId="0" xfId="0" applyNumberFormat="1" applyFont="1" applyFill="1"/>
    <xf numFmtId="0" fontId="15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</cellXfs>
  <cellStyles count="6">
    <cellStyle name="Hipervínculo" xfId="5" builtinId="8"/>
    <cellStyle name="Millares [0] 2" xfId="3" xr:uid="{00000000-0005-0000-0000-000001000000}"/>
    <cellStyle name="Normal" xfId="0" builtinId="0"/>
    <cellStyle name="Normal 2" xfId="2" xr:uid="{00000000-0005-0000-0000-000003000000}"/>
    <cellStyle name="Porcentaje" xfId="1" builtinId="5"/>
    <cellStyle name="Porcentaje 2" xfId="4" xr:uid="{00000000-0005-0000-0000-000004000000}"/>
  </cellStyles>
  <dxfs count="2"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gastos mensuales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2397759339594959"/>
          <c:y val="0.23781745519218447"/>
          <c:w val="0.38066898133796401"/>
          <c:h val="0.67145778652668464"/>
        </c:manualLayout>
      </c:layout>
      <c:pieChart>
        <c:varyColors val="1"/>
        <c:ser>
          <c:idx val="0"/>
          <c:order val="0"/>
          <c:tx>
            <c:strRef>
              <c:f>'CALCULADORA RENTABILIDAD'!$C$51:$C$55</c:f>
              <c:strCache>
                <c:ptCount val="5"/>
                <c:pt idx="0">
                  <c:v>Impuestos (IBI, basuras…)</c:v>
                </c:pt>
                <c:pt idx="1">
                  <c:v>Seguros (hogar, vida, impago…)</c:v>
                </c:pt>
                <c:pt idx="2">
                  <c:v>Comunidad propietarios</c:v>
                </c:pt>
                <c:pt idx="3">
                  <c:v>Intereses promedio</c:v>
                </c:pt>
                <c:pt idx="4">
                  <c:v>Amortización promedio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52-474B-84C4-422FC18888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F52-474B-84C4-422FC18888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52-474B-84C4-422FC18888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F52-474B-84C4-422FC18888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830-4FA3-AFCC-3421B618A52B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2-474B-84C4-422FC1888850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2-474B-84C4-422FC1888850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2-474B-84C4-422FC1888850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52-474B-84C4-422FC1888850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30-4FA3-AFCC-3421B618A5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'CALCULADORA RENTABILIDAD'!$C$51:$C$55</c:f>
              <c:strCache>
                <c:ptCount val="5"/>
                <c:pt idx="0">
                  <c:v>Impuestos (IBI, basuras…)</c:v>
                </c:pt>
                <c:pt idx="1">
                  <c:v>Seguros (hogar, vida, impago…)</c:v>
                </c:pt>
                <c:pt idx="2">
                  <c:v>Comunidad propietarios</c:v>
                </c:pt>
                <c:pt idx="3">
                  <c:v>Intereses promedio</c:v>
                </c:pt>
                <c:pt idx="4">
                  <c:v>Amortización promedio</c:v>
                </c:pt>
              </c:strCache>
            </c:strRef>
          </c:cat>
          <c:val>
            <c:numRef>
              <c:f>'CALCULADORA RENTABILIDAD'!$D$51:$D$55</c:f>
              <c:numCache>
                <c:formatCode>#,##0.0\ "€"</c:formatCode>
                <c:ptCount val="5"/>
                <c:pt idx="0">
                  <c:v>19.166666666666668</c:v>
                </c:pt>
                <c:pt idx="1">
                  <c:v>16.666666666666668</c:v>
                </c:pt>
                <c:pt idx="2">
                  <c:v>45.416666666666664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2-474B-84C4-422FC18888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797659887532221E-2"/>
          <c:y val="0.2955909970175139"/>
          <c:w val="0.24807135548734408"/>
          <c:h val="0.57263446056184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vivirderentas.net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179161</xdr:colOff>
      <xdr:row>28</xdr:row>
      <xdr:rowOff>22902</xdr:rowOff>
    </xdr:from>
    <xdr:to>
      <xdr:col>5</xdr:col>
      <xdr:colOff>58511</xdr:colOff>
      <xdr:row>40</xdr:row>
      <xdr:rowOff>27212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BE53B4-3398-4D37-85E3-E496BC4DE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250370</xdr:colOff>
      <xdr:row>1</xdr:row>
      <xdr:rowOff>65630</xdr:rowOff>
    </xdr:from>
    <xdr:to>
      <xdr:col>3</xdr:col>
      <xdr:colOff>4955</xdr:colOff>
      <xdr:row>3</xdr:row>
      <xdr:rowOff>144715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D80D0E-CD0B-4DF4-AD35-3079DB9C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174487"/>
          <a:ext cx="2782174" cy="6451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B21" totalsRowShown="0" headerRowDxfId="1">
  <tableColumns count="2">
    <tableColumn id="1" xr3:uid="{00000000-0010-0000-0000-000001000000}" name="COMUNIDADES"/>
    <tableColumn id="2" xr3:uid="{00000000-0010-0000-0000-000002000000}" name="TIPO ITP GENERA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ivirderentas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6"/>
  <sheetViews>
    <sheetView showGridLines="0" tabSelected="1" topLeftCell="C6" zoomScale="70" zoomScaleNormal="70" workbookViewId="0">
      <selection activeCell="D14" sqref="D14"/>
    </sheetView>
  </sheetViews>
  <sheetFormatPr baseColWidth="10" defaultColWidth="11.54296875" defaultRowHeight="14.5" x14ac:dyDescent="0.35"/>
  <cols>
    <col min="1" max="1" width="5.26953125" style="26" customWidth="1"/>
    <col min="2" max="2" width="4.453125" style="26" customWidth="1"/>
    <col min="3" max="3" width="40.453125" style="26" customWidth="1"/>
    <col min="4" max="4" width="29" style="26" customWidth="1"/>
    <col min="5" max="5" width="18.1796875" style="26" customWidth="1"/>
    <col min="6" max="6" width="11.7265625" style="26" customWidth="1"/>
    <col min="7" max="7" width="47.1796875" style="26" customWidth="1"/>
    <col min="8" max="8" width="18.1796875" style="26" customWidth="1"/>
    <col min="9" max="9" width="16.26953125" style="26" customWidth="1"/>
    <col min="10" max="10" width="7.1796875" style="26" customWidth="1"/>
    <col min="11" max="11" width="5.26953125" style="26" customWidth="1"/>
    <col min="12" max="12" width="13.54296875" style="26" customWidth="1"/>
    <col min="13" max="14" width="18.7265625" style="26" customWidth="1"/>
    <col min="15" max="16384" width="11.54296875" style="26"/>
  </cols>
  <sheetData>
    <row r="1" spans="1:15" ht="8.5" customHeight="1" thickBot="1" x14ac:dyDescent="0.4">
      <c r="A1"/>
      <c r="B1"/>
      <c r="C1"/>
      <c r="D1"/>
      <c r="E1"/>
      <c r="F1"/>
      <c r="G1"/>
      <c r="H1"/>
      <c r="I1"/>
      <c r="J1"/>
      <c r="K1"/>
    </row>
    <row r="2" spans="1:15" ht="15" thickTop="1" x14ac:dyDescent="0.35">
      <c r="A2"/>
      <c r="B2" s="1"/>
      <c r="C2" s="2"/>
      <c r="D2" s="2"/>
      <c r="E2" s="2"/>
      <c r="F2" s="2"/>
      <c r="G2" s="2"/>
      <c r="H2" s="2"/>
      <c r="I2" s="2"/>
      <c r="J2" s="3"/>
      <c r="K2"/>
    </row>
    <row r="3" spans="1:15" ht="28.5" x14ac:dyDescent="0.35">
      <c r="A3"/>
      <c r="B3" s="4"/>
      <c r="C3"/>
      <c r="D3" s="68" t="s">
        <v>39</v>
      </c>
      <c r="E3" s="68"/>
      <c r="F3" s="68"/>
      <c r="G3" s="68"/>
      <c r="H3" s="62" t="s">
        <v>40</v>
      </c>
      <c r="I3" s="63"/>
      <c r="J3" s="64"/>
      <c r="K3"/>
    </row>
    <row r="4" spans="1:15" ht="15" thickBot="1" x14ac:dyDescent="0.4">
      <c r="A4"/>
      <c r="B4" s="6"/>
      <c r="C4" s="7"/>
      <c r="D4" s="7"/>
      <c r="E4" s="7"/>
      <c r="F4"/>
      <c r="G4"/>
      <c r="H4"/>
      <c r="I4" s="7"/>
      <c r="J4" s="8"/>
      <c r="K4"/>
    </row>
    <row r="5" spans="1:15" ht="15.5" thickTop="1" thickBot="1" x14ac:dyDescent="0.4">
      <c r="A5"/>
      <c r="B5"/>
      <c r="C5"/>
      <c r="D5"/>
      <c r="E5"/>
      <c r="F5" s="19"/>
      <c r="G5" s="19"/>
      <c r="H5" s="19"/>
      <c r="I5" s="19"/>
      <c r="J5" s="19"/>
      <c r="K5"/>
    </row>
    <row r="6" spans="1:15" ht="13.15" customHeight="1" thickTop="1" x14ac:dyDescent="0.5">
      <c r="A6"/>
      <c r="B6" s="9"/>
      <c r="C6" s="10"/>
      <c r="D6" s="10"/>
      <c r="E6" s="10"/>
      <c r="F6"/>
      <c r="G6"/>
      <c r="H6"/>
      <c r="I6"/>
      <c r="J6" s="3"/>
      <c r="K6"/>
    </row>
    <row r="7" spans="1:15" ht="21" x14ac:dyDescent="0.5">
      <c r="A7"/>
      <c r="B7" s="11"/>
      <c r="C7" s="40" t="s">
        <v>1</v>
      </c>
      <c r="D7" s="69" t="s">
        <v>72</v>
      </c>
      <c r="E7" s="69"/>
      <c r="F7"/>
      <c r="G7" s="44" t="s">
        <v>58</v>
      </c>
      <c r="H7" s="44" t="s">
        <v>31</v>
      </c>
      <c r="I7" s="44" t="s">
        <v>32</v>
      </c>
      <c r="J7" s="5"/>
      <c r="K7"/>
      <c r="L7" s="27"/>
      <c r="M7" s="27"/>
      <c r="N7" s="27"/>
      <c r="O7" s="27"/>
    </row>
    <row r="8" spans="1:15" ht="21" x14ac:dyDescent="0.5">
      <c r="A8"/>
      <c r="B8" s="11"/>
      <c r="C8" s="42" t="s">
        <v>24</v>
      </c>
      <c r="D8" s="34" t="s">
        <v>13</v>
      </c>
      <c r="E8" s="35"/>
      <c r="F8" s="36"/>
      <c r="G8" s="42" t="s">
        <v>47</v>
      </c>
      <c r="H8" s="45">
        <f>I8/12</f>
        <v>19.166666666666668</v>
      </c>
      <c r="I8" s="46">
        <v>230</v>
      </c>
      <c r="J8" s="5"/>
      <c r="K8"/>
      <c r="L8" s="28"/>
      <c r="M8" s="28"/>
      <c r="N8" s="28"/>
      <c r="O8" s="28"/>
    </row>
    <row r="9" spans="1:15" ht="21" x14ac:dyDescent="0.5">
      <c r="A9"/>
      <c r="B9" s="11"/>
      <c r="C9" s="40" t="s">
        <v>25</v>
      </c>
      <c r="D9" s="37">
        <f>VLOOKUP(D8,'Tabla itp'!A3:B21,2)</f>
        <v>0.1</v>
      </c>
      <c r="E9" s="12"/>
      <c r="F9"/>
      <c r="G9" s="40" t="s">
        <v>60</v>
      </c>
      <c r="H9" s="38">
        <f>I9/12</f>
        <v>16.666666666666668</v>
      </c>
      <c r="I9" s="33">
        <v>200</v>
      </c>
      <c r="J9" s="5"/>
      <c r="K9"/>
      <c r="M9" s="28"/>
      <c r="N9" s="28"/>
      <c r="O9" s="28"/>
    </row>
    <row r="10" spans="1:15" ht="21.5" thickBot="1" x14ac:dyDescent="0.55000000000000004">
      <c r="A10"/>
      <c r="B10" s="11"/>
      <c r="C10" s="43"/>
      <c r="D10" s="41"/>
      <c r="E10" s="12"/>
      <c r="F10"/>
      <c r="G10" s="40" t="s">
        <v>30</v>
      </c>
      <c r="H10" s="38">
        <f>I10/12</f>
        <v>45.416666666666664</v>
      </c>
      <c r="I10" s="33">
        <v>545</v>
      </c>
      <c r="J10" s="5"/>
      <c r="K10"/>
      <c r="M10" s="28"/>
      <c r="N10" s="28"/>
      <c r="O10" s="28"/>
    </row>
    <row r="11" spans="1:15" ht="21.5" thickTop="1" x14ac:dyDescent="0.5">
      <c r="A11"/>
      <c r="B11" s="11"/>
      <c r="C11" s="70" t="s">
        <v>59</v>
      </c>
      <c r="D11" s="71"/>
      <c r="E11" s="12"/>
      <c r="F11"/>
      <c r="G11" s="40" t="s">
        <v>54</v>
      </c>
      <c r="H11" s="38">
        <f t="shared" ref="H11:H12" si="0">I11/12</f>
        <v>0</v>
      </c>
      <c r="I11" s="33">
        <v>0</v>
      </c>
      <c r="J11" s="5"/>
      <c r="K11"/>
      <c r="M11" s="28"/>
      <c r="N11" s="28"/>
      <c r="O11" s="28"/>
    </row>
    <row r="12" spans="1:15" ht="21" x14ac:dyDescent="0.5">
      <c r="A12"/>
      <c r="B12" s="11"/>
      <c r="C12" s="40" t="s">
        <v>56</v>
      </c>
      <c r="D12" s="33">
        <v>98000</v>
      </c>
      <c r="E12" s="12"/>
      <c r="F12"/>
      <c r="G12" s="40" t="s">
        <v>55</v>
      </c>
      <c r="H12" s="38">
        <f t="shared" si="0"/>
        <v>0</v>
      </c>
      <c r="I12" s="33">
        <v>0</v>
      </c>
      <c r="J12" s="5"/>
      <c r="K12"/>
      <c r="L12" s="28"/>
      <c r="M12" s="28"/>
      <c r="N12" s="28"/>
      <c r="O12" s="28"/>
    </row>
    <row r="13" spans="1:15" ht="21" x14ac:dyDescent="0.5">
      <c r="A13"/>
      <c r="B13" s="11"/>
      <c r="C13" s="40" t="s">
        <v>65</v>
      </c>
      <c r="D13" s="33">
        <v>98000</v>
      </c>
      <c r="E13" s="60" t="s">
        <v>64</v>
      </c>
      <c r="F13"/>
      <c r="G13" s="47" t="s">
        <v>37</v>
      </c>
      <c r="H13" s="48">
        <f>SUM(H8:H12)</f>
        <v>81.25</v>
      </c>
      <c r="I13" s="48">
        <f>SUM(I8:I12)</f>
        <v>975</v>
      </c>
      <c r="J13" s="5"/>
      <c r="K13"/>
      <c r="L13" s="28"/>
      <c r="M13" s="28"/>
      <c r="N13" s="28"/>
      <c r="O13" s="28"/>
    </row>
    <row r="14" spans="1:15" ht="21" x14ac:dyDescent="0.5">
      <c r="A14"/>
      <c r="B14" s="11"/>
      <c r="C14" s="40" t="s">
        <v>26</v>
      </c>
      <c r="D14" s="38">
        <f>D13*D9</f>
        <v>9800</v>
      </c>
      <c r="E14" s="12"/>
      <c r="F14"/>
      <c r="G14" s="31"/>
      <c r="H14" s="31"/>
      <c r="I14" s="31"/>
      <c r="J14" s="5"/>
      <c r="K14"/>
      <c r="L14" s="28"/>
      <c r="M14" s="28"/>
      <c r="N14" s="28"/>
      <c r="O14" s="28"/>
    </row>
    <row r="15" spans="1:15" ht="21" x14ac:dyDescent="0.5">
      <c r="A15"/>
      <c r="B15" s="11"/>
      <c r="C15" s="40" t="s">
        <v>57</v>
      </c>
      <c r="D15" s="33">
        <v>0</v>
      </c>
      <c r="E15" s="12"/>
      <c r="F15"/>
      <c r="G15" s="50" t="s">
        <v>69</v>
      </c>
      <c r="H15" s="33" t="s">
        <v>71</v>
      </c>
      <c r="I15" s="31"/>
      <c r="J15" s="5"/>
      <c r="K15"/>
    </row>
    <row r="16" spans="1:15" ht="21" x14ac:dyDescent="0.5">
      <c r="A16"/>
      <c r="B16" s="11"/>
      <c r="C16" s="40" t="s">
        <v>43</v>
      </c>
      <c r="D16" s="33">
        <v>0</v>
      </c>
      <c r="E16" s="12"/>
      <c r="F16"/>
      <c r="G16" s="42" t="s">
        <v>70</v>
      </c>
      <c r="H16" s="51">
        <v>0</v>
      </c>
      <c r="I16" s="31" t="s">
        <v>66</v>
      </c>
      <c r="J16" s="5"/>
      <c r="K16"/>
    </row>
    <row r="17" spans="1:11" ht="21" x14ac:dyDescent="0.5">
      <c r="A17"/>
      <c r="B17" s="11"/>
      <c r="C17" s="40" t="s">
        <v>27</v>
      </c>
      <c r="D17" s="33">
        <v>0</v>
      </c>
      <c r="E17" s="12"/>
      <c r="F17"/>
      <c r="G17" s="40" t="s">
        <v>33</v>
      </c>
      <c r="H17" s="38">
        <f>D12*H16</f>
        <v>0</v>
      </c>
      <c r="I17" s="31"/>
      <c r="J17" s="5"/>
      <c r="K17"/>
    </row>
    <row r="18" spans="1:11" ht="21" x14ac:dyDescent="0.5">
      <c r="A18"/>
      <c r="B18" s="11"/>
      <c r="C18" s="40" t="s">
        <v>52</v>
      </c>
      <c r="D18" s="33">
        <v>1800</v>
      </c>
      <c r="E18" s="12"/>
      <c r="F18"/>
      <c r="G18" s="40" t="s">
        <v>62</v>
      </c>
      <c r="H18" s="38">
        <f>D20-H17</f>
        <v>111600</v>
      </c>
      <c r="I18" s="31"/>
      <c r="J18" s="5"/>
      <c r="K18"/>
    </row>
    <row r="19" spans="1:11" ht="21" x14ac:dyDescent="0.5">
      <c r="A19"/>
      <c r="B19" s="11"/>
      <c r="C19" s="40" t="s">
        <v>53</v>
      </c>
      <c r="D19" s="33">
        <v>2000</v>
      </c>
      <c r="E19" s="12"/>
      <c r="F19"/>
      <c r="G19" s="31"/>
      <c r="H19" s="31"/>
      <c r="I19" s="31"/>
      <c r="J19" s="5"/>
      <c r="K19"/>
    </row>
    <row r="20" spans="1:11" ht="21" x14ac:dyDescent="0.5">
      <c r="A20"/>
      <c r="B20" s="11"/>
      <c r="C20" s="47" t="s">
        <v>0</v>
      </c>
      <c r="D20" s="48">
        <f>SUM(D14:D19)+D12</f>
        <v>111600</v>
      </c>
      <c r="E20" s="12"/>
      <c r="F20"/>
      <c r="G20" s="44" t="s">
        <v>61</v>
      </c>
      <c r="H20" s="44" t="s">
        <v>31</v>
      </c>
      <c r="I20" s="44" t="s">
        <v>32</v>
      </c>
      <c r="J20" s="5"/>
      <c r="K20"/>
    </row>
    <row r="21" spans="1:11" ht="21" x14ac:dyDescent="0.5">
      <c r="A21"/>
      <c r="B21" s="11"/>
      <c r="C21" s="56"/>
      <c r="D21" s="57"/>
      <c r="E21" s="49"/>
      <c r="F21" s="31"/>
      <c r="G21" s="40" t="s">
        <v>34</v>
      </c>
      <c r="H21" s="34">
        <v>30</v>
      </c>
      <c r="I21" s="18"/>
      <c r="J21" s="5"/>
      <c r="K21"/>
    </row>
    <row r="22" spans="1:11" ht="21" x14ac:dyDescent="0.5">
      <c r="A22"/>
      <c r="B22" s="11"/>
      <c r="C22" s="44" t="s">
        <v>36</v>
      </c>
      <c r="D22" s="44" t="s">
        <v>31</v>
      </c>
      <c r="E22" s="58" t="s">
        <v>32</v>
      </c>
      <c r="F22" s="31"/>
      <c r="G22" s="40" t="s">
        <v>35</v>
      </c>
      <c r="H22" s="52">
        <v>0.05</v>
      </c>
      <c r="I22" s="18"/>
      <c r="J22" s="5"/>
      <c r="K22"/>
    </row>
    <row r="23" spans="1:11" ht="21" x14ac:dyDescent="0.5">
      <c r="A23"/>
      <c r="B23" s="11"/>
      <c r="C23" s="40" t="s">
        <v>48</v>
      </c>
      <c r="D23" s="33">
        <v>720</v>
      </c>
      <c r="E23" s="39">
        <f>D23*12</f>
        <v>8640</v>
      </c>
      <c r="F23" s="31"/>
      <c r="G23" s="40" t="s">
        <v>44</v>
      </c>
      <c r="H23" s="38">
        <f>PMT(H22/12,H21*12,-H17,0)</f>
        <v>0</v>
      </c>
      <c r="I23" s="38">
        <f>H23*12</f>
        <v>0</v>
      </c>
      <c r="J23" s="5"/>
      <c r="K23"/>
    </row>
    <row r="24" spans="1:11" ht="21" x14ac:dyDescent="0.5">
      <c r="A24"/>
      <c r="B24" s="11"/>
      <c r="C24" s="31"/>
      <c r="D24" s="31"/>
      <c r="E24" s="31"/>
      <c r="F24" s="31"/>
      <c r="G24" s="40" t="s">
        <v>45</v>
      </c>
      <c r="H24" s="38">
        <f>((H23*12*H21)-H17)/(H21*12)</f>
        <v>0</v>
      </c>
      <c r="I24" s="38">
        <f>H24*12</f>
        <v>0</v>
      </c>
      <c r="J24" s="5"/>
      <c r="K24"/>
    </row>
    <row r="25" spans="1:11" ht="21" x14ac:dyDescent="0.5">
      <c r="A25"/>
      <c r="B25" s="11"/>
      <c r="C25" s="44" t="s">
        <v>51</v>
      </c>
      <c r="D25" s="55">
        <v>0.02</v>
      </c>
      <c r="E25"/>
      <c r="F25" s="31"/>
      <c r="G25" s="40" t="s">
        <v>46</v>
      </c>
      <c r="H25" s="38">
        <f>H23-H24</f>
        <v>0</v>
      </c>
      <c r="I25" s="38">
        <f>H25*12</f>
        <v>0</v>
      </c>
      <c r="J25" s="5"/>
      <c r="K25"/>
    </row>
    <row r="26" spans="1:11" ht="21" x14ac:dyDescent="0.5">
      <c r="A26"/>
      <c r="B26" s="11"/>
      <c r="C26" s="56"/>
      <c r="D26" s="57"/>
      <c r="E26" s="49"/>
      <c r="F26" s="31"/>
      <c r="G26" s="31"/>
      <c r="H26" s="31"/>
      <c r="I26" s="31"/>
      <c r="J26" s="5"/>
      <c r="K26"/>
    </row>
    <row r="27" spans="1:11" ht="21.5" thickBot="1" x14ac:dyDescent="0.55000000000000004">
      <c r="A27"/>
      <c r="B27" s="11"/>
      <c r="C27" s="53"/>
      <c r="D27" s="53"/>
      <c r="E27" s="53"/>
      <c r="F27" s="31"/>
      <c r="G27" s="31"/>
      <c r="H27" s="53"/>
      <c r="I27" s="31"/>
      <c r="J27" s="5"/>
      <c r="K27"/>
    </row>
    <row r="28" spans="1:11" ht="21" x14ac:dyDescent="0.5">
      <c r="A28"/>
      <c r="B28" s="11"/>
      <c r="C28" s="21"/>
      <c r="D28" s="22"/>
      <c r="E28" s="12"/>
      <c r="F28" s="29"/>
      <c r="G28" s="30"/>
      <c r="H28" s="20" t="s">
        <v>31</v>
      </c>
      <c r="I28" s="61" t="s">
        <v>32</v>
      </c>
      <c r="J28" s="5"/>
      <c r="K28"/>
    </row>
    <row r="29" spans="1:11" ht="21" x14ac:dyDescent="0.5">
      <c r="A29"/>
      <c r="B29" s="11"/>
      <c r="C29" s="21"/>
      <c r="D29" s="22"/>
      <c r="E29" s="12"/>
      <c r="F29" s="23"/>
      <c r="G29" s="47" t="s">
        <v>38</v>
      </c>
      <c r="H29" s="38">
        <f>D23-H23-H13</f>
        <v>638.75</v>
      </c>
      <c r="I29" s="45">
        <f>H29*12</f>
        <v>7665</v>
      </c>
      <c r="J29" s="5"/>
      <c r="K29"/>
    </row>
    <row r="30" spans="1:11" ht="21" x14ac:dyDescent="0.5">
      <c r="A30"/>
      <c r="B30" s="11"/>
      <c r="C30" s="21"/>
      <c r="D30" s="22"/>
      <c r="E30" s="12"/>
      <c r="F30" s="23"/>
      <c r="G30" s="31"/>
      <c r="H30" s="31"/>
      <c r="I30" s="54"/>
      <c r="J30" s="5"/>
      <c r="K30"/>
    </row>
    <row r="31" spans="1:11" ht="21.5" thickBot="1" x14ac:dyDescent="0.55000000000000004">
      <c r="A31"/>
      <c r="B31" s="11"/>
      <c r="C31" s="21"/>
      <c r="D31" s="22"/>
      <c r="E31" s="12"/>
      <c r="F31" s="23"/>
      <c r="G31" s="67" t="s">
        <v>63</v>
      </c>
      <c r="H31" s="67"/>
      <c r="I31" s="23"/>
      <c r="J31" s="5"/>
      <c r="K31"/>
    </row>
    <row r="32" spans="1:11" ht="21.5" thickTop="1" x14ac:dyDescent="0.5">
      <c r="A32"/>
      <c r="B32" s="11"/>
      <c r="C32" s="21"/>
      <c r="D32" s="22"/>
      <c r="E32" s="12"/>
      <c r="F32" s="23"/>
      <c r="G32" s="47" t="s">
        <v>28</v>
      </c>
      <c r="H32" s="59">
        <f>E23/D20</f>
        <v>7.7419354838709681E-2</v>
      </c>
      <c r="I32" s="23"/>
      <c r="J32" s="5"/>
      <c r="K32"/>
    </row>
    <row r="33" spans="1:11" ht="21" x14ac:dyDescent="0.5">
      <c r="A33"/>
      <c r="B33" s="11"/>
      <c r="C33" s="21"/>
      <c r="D33" s="22"/>
      <c r="E33" s="12"/>
      <c r="F33" s="23"/>
      <c r="G33" s="47" t="s">
        <v>29</v>
      </c>
      <c r="H33" s="59">
        <f>(E23-I13-I24)/(D20)</f>
        <v>6.8682795698924728E-2</v>
      </c>
      <c r="I33" s="23"/>
      <c r="J33" s="5"/>
      <c r="K33"/>
    </row>
    <row r="34" spans="1:11" ht="21" x14ac:dyDescent="0.5">
      <c r="A34"/>
      <c r="B34" s="11"/>
      <c r="C34" s="21"/>
      <c r="D34" s="22"/>
      <c r="E34" s="12"/>
      <c r="F34" s="23"/>
      <c r="G34" s="31"/>
      <c r="H34" s="31"/>
      <c r="I34" s="23"/>
      <c r="J34" s="5"/>
      <c r="K34"/>
    </row>
    <row r="35" spans="1:11" ht="21" x14ac:dyDescent="0.5">
      <c r="A35"/>
      <c r="B35" s="11"/>
      <c r="C35" s="21"/>
      <c r="D35" s="22"/>
      <c r="E35" s="12"/>
      <c r="F35" s="23"/>
      <c r="G35" s="47" t="s">
        <v>41</v>
      </c>
      <c r="H35" s="59">
        <f>H23/D23</f>
        <v>0</v>
      </c>
      <c r="I35" s="23"/>
      <c r="J35" s="5"/>
      <c r="K35"/>
    </row>
    <row r="36" spans="1:11" ht="21" x14ac:dyDescent="0.5">
      <c r="A36"/>
      <c r="B36" s="11"/>
      <c r="C36" s="21"/>
      <c r="D36" s="22"/>
      <c r="E36" s="12"/>
      <c r="F36" s="23"/>
      <c r="G36" s="47" t="s">
        <v>49</v>
      </c>
      <c r="H36" s="59">
        <f>H29/D23</f>
        <v>0.88715277777777779</v>
      </c>
      <c r="I36" s="23"/>
      <c r="J36" s="5"/>
      <c r="K36"/>
    </row>
    <row r="37" spans="1:11" ht="21" x14ac:dyDescent="0.5">
      <c r="A37"/>
      <c r="B37" s="11"/>
      <c r="C37" s="21"/>
      <c r="D37" s="22"/>
      <c r="E37" s="12"/>
      <c r="F37" s="23"/>
      <c r="G37" s="24"/>
      <c r="H37" s="25"/>
      <c r="I37" s="23"/>
      <c r="J37" s="5"/>
      <c r="K37"/>
    </row>
    <row r="38" spans="1:11" ht="21" x14ac:dyDescent="0.5">
      <c r="A38"/>
      <c r="B38" s="11"/>
      <c r="C38" s="21"/>
      <c r="D38" s="22"/>
      <c r="E38" s="12"/>
      <c r="F38" s="23"/>
      <c r="G38" s="47" t="s">
        <v>67</v>
      </c>
      <c r="H38" s="59">
        <f>I29/H18</f>
        <v>6.8682795698924728E-2</v>
      </c>
      <c r="I38" s="23"/>
      <c r="J38" s="5"/>
      <c r="K38"/>
    </row>
    <row r="39" spans="1:11" ht="21" x14ac:dyDescent="0.5">
      <c r="A39"/>
      <c r="B39" s="11"/>
      <c r="C39" s="21"/>
      <c r="D39" s="22"/>
      <c r="E39" s="12"/>
      <c r="F39" s="23"/>
      <c r="G39" s="47" t="s">
        <v>42</v>
      </c>
      <c r="H39" s="59">
        <f>(I29+I25)/H18</f>
        <v>6.8682795698924728E-2</v>
      </c>
      <c r="I39" s="23"/>
      <c r="J39" s="5"/>
      <c r="K39"/>
    </row>
    <row r="40" spans="1:11" ht="21" x14ac:dyDescent="0.5">
      <c r="A40"/>
      <c r="B40" s="11"/>
      <c r="C40" s="21"/>
      <c r="D40" s="22"/>
      <c r="E40" s="12"/>
      <c r="F40" s="23"/>
      <c r="G40" s="47" t="s">
        <v>68</v>
      </c>
      <c r="H40" s="59">
        <f>(E23-I13-12*H24)/H18+D25</f>
        <v>8.8682795698924732E-2</v>
      </c>
      <c r="I40" s="23"/>
      <c r="J40" s="5"/>
      <c r="K40"/>
    </row>
    <row r="41" spans="1:11" ht="21" x14ac:dyDescent="0.5">
      <c r="A41"/>
      <c r="B41" s="11"/>
      <c r="C41" s="21"/>
      <c r="D41" s="22"/>
      <c r="E41" s="12"/>
      <c r="F41" s="23"/>
      <c r="G41" s="32" t="s">
        <v>50</v>
      </c>
      <c r="H41" s="25"/>
      <c r="I41" s="23"/>
      <c r="J41" s="5"/>
      <c r="K41"/>
    </row>
    <row r="42" spans="1:11" ht="21.5" thickBot="1" x14ac:dyDescent="0.55000000000000004">
      <c r="A42"/>
      <c r="B42" s="13"/>
      <c r="C42" s="14"/>
      <c r="D42" s="14"/>
      <c r="E42" s="14"/>
      <c r="F42" s="7"/>
      <c r="G42" s="14"/>
      <c r="H42"/>
      <c r="I42"/>
      <c r="J42"/>
      <c r="K42" s="4"/>
    </row>
    <row r="43" spans="1:11" ht="15" thickTop="1" x14ac:dyDescent="0.35">
      <c r="A43"/>
      <c r="B43"/>
      <c r="C43"/>
      <c r="D43"/>
      <c r="E43"/>
      <c r="F43"/>
      <c r="G43" s="2"/>
      <c r="H43" s="2"/>
      <c r="I43" s="2"/>
      <c r="J43" s="2"/>
      <c r="K43"/>
    </row>
    <row r="45" spans="1:11" ht="13.15" customHeight="1" x14ac:dyDescent="0.35"/>
    <row r="46" spans="1:11" x14ac:dyDescent="0.35">
      <c r="C46" s="65"/>
      <c r="D46" s="65"/>
      <c r="E46" s="65"/>
    </row>
    <row r="47" spans="1:11" x14ac:dyDescent="0.35">
      <c r="C47" s="65" t="str">
        <f>C23</f>
        <v xml:space="preserve">Cuota alquiler </v>
      </c>
      <c r="D47" s="66">
        <f>D23</f>
        <v>720</v>
      </c>
      <c r="E47" s="66">
        <f>E23</f>
        <v>8640</v>
      </c>
    </row>
    <row r="48" spans="1:11" x14ac:dyDescent="0.35">
      <c r="C48" s="65" t="str">
        <f>G29</f>
        <v xml:space="preserve">Cash-Flow </v>
      </c>
      <c r="D48" s="66">
        <f>H29</f>
        <v>638.75</v>
      </c>
      <c r="E48" s="66">
        <f>I29</f>
        <v>7665</v>
      </c>
    </row>
    <row r="49" spans="3:5" x14ac:dyDescent="0.35">
      <c r="C49" s="65"/>
      <c r="D49" s="66"/>
      <c r="E49" s="66"/>
    </row>
    <row r="50" spans="3:5" x14ac:dyDescent="0.35">
      <c r="C50" s="65"/>
      <c r="D50" s="66"/>
      <c r="E50" s="66"/>
    </row>
    <row r="51" spans="3:5" x14ac:dyDescent="0.35">
      <c r="C51" s="65" t="str">
        <f t="shared" ref="C51:E53" si="1">G8</f>
        <v>Impuestos (IBI, basuras…)</v>
      </c>
      <c r="D51" s="66">
        <f t="shared" si="1"/>
        <v>19.166666666666668</v>
      </c>
      <c r="E51" s="66">
        <f t="shared" si="1"/>
        <v>230</v>
      </c>
    </row>
    <row r="52" spans="3:5" x14ac:dyDescent="0.35">
      <c r="C52" s="65" t="str">
        <f t="shared" si="1"/>
        <v>Seguros (hogar, vida, impago…)</v>
      </c>
      <c r="D52" s="66">
        <f t="shared" si="1"/>
        <v>16.666666666666668</v>
      </c>
      <c r="E52" s="66">
        <f t="shared" si="1"/>
        <v>200</v>
      </c>
    </row>
    <row r="53" spans="3:5" x14ac:dyDescent="0.35">
      <c r="C53" s="65" t="str">
        <f t="shared" si="1"/>
        <v>Comunidad propietarios</v>
      </c>
      <c r="D53" s="66">
        <f t="shared" si="1"/>
        <v>45.416666666666664</v>
      </c>
      <c r="E53" s="66">
        <f t="shared" si="1"/>
        <v>545</v>
      </c>
    </row>
    <row r="54" spans="3:5" x14ac:dyDescent="0.35">
      <c r="C54" s="65" t="str">
        <f>G24</f>
        <v>Intereses promedio</v>
      </c>
      <c r="D54" s="66">
        <f t="shared" ref="D54:D55" si="2">H11</f>
        <v>0</v>
      </c>
      <c r="E54" s="66">
        <f t="shared" ref="E54:E55" si="3">I11</f>
        <v>0</v>
      </c>
    </row>
    <row r="55" spans="3:5" x14ac:dyDescent="0.35">
      <c r="C55" s="65" t="str">
        <f>G25</f>
        <v>Amortización promedio</v>
      </c>
      <c r="D55" s="66">
        <f t="shared" si="2"/>
        <v>0</v>
      </c>
      <c r="E55" s="66">
        <f t="shared" si="3"/>
        <v>0</v>
      </c>
    </row>
    <row r="56" spans="3:5" x14ac:dyDescent="0.35">
      <c r="C56" s="65" t="str">
        <f>G23</f>
        <v xml:space="preserve">Cuota hipoteca </v>
      </c>
      <c r="D56" s="66">
        <f>H23</f>
        <v>0</v>
      </c>
      <c r="E56" s="66">
        <f>I23</f>
        <v>0</v>
      </c>
    </row>
  </sheetData>
  <sheetProtection sheet="1" objects="1" scenarios="1"/>
  <protectedRanges>
    <protectedRange sqref="D7:E8 D23 D25 H15:H16 H21:H22 D15:D19 I8:I12 D12:D13" name="Rango1"/>
  </protectedRanges>
  <mergeCells count="4">
    <mergeCell ref="G31:H31"/>
    <mergeCell ref="D3:G3"/>
    <mergeCell ref="D7:E7"/>
    <mergeCell ref="C11:D11"/>
  </mergeCells>
  <dataValidations count="1">
    <dataValidation type="list" allowBlank="1" showInputMessage="1" showErrorMessage="1" sqref="H15" xr:uid="{00000000-0002-0000-0000-000000000000}">
      <formula1>"SI,NO"</formula1>
    </dataValidation>
  </dataValidations>
  <hyperlinks>
    <hyperlink ref="H3:J3" r:id="rId1" display="https://www.vivirderentas.net/" xr:uid="{00000000-0004-0000-0000-000000000000}"/>
  </hyperlinks>
  <pageMargins left="0.7" right="0.7" top="0.75" bottom="0.75" header="0.3" footer="0.3"/>
  <pageSetup paperSize="9" scale="43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66FDD3-48BC-47A0-B588-D16CEAD7443F}">
          <x14:formula1>
            <xm:f>'Tabla itp'!$A$3:$A$21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1"/>
  <sheetViews>
    <sheetView workbookViewId="0">
      <selection activeCell="A14" sqref="A14"/>
    </sheetView>
  </sheetViews>
  <sheetFormatPr baseColWidth="10" defaultRowHeight="14.5" x14ac:dyDescent="0.35"/>
  <cols>
    <col min="1" max="1" width="21.26953125" customWidth="1"/>
    <col min="2" max="2" width="18.26953125" customWidth="1"/>
  </cols>
  <sheetData>
    <row r="2" spans="1:3" x14ac:dyDescent="0.35">
      <c r="A2" s="16" t="s">
        <v>22</v>
      </c>
      <c r="B2" s="16" t="s">
        <v>23</v>
      </c>
    </row>
    <row r="3" spans="1:3" x14ac:dyDescent="0.35">
      <c r="A3" t="s">
        <v>2</v>
      </c>
      <c r="B3" s="15">
        <v>0.08</v>
      </c>
    </row>
    <row r="4" spans="1:3" x14ac:dyDescent="0.35">
      <c r="A4" t="s">
        <v>3</v>
      </c>
      <c r="B4" s="17">
        <v>0.08</v>
      </c>
    </row>
    <row r="5" spans="1:3" x14ac:dyDescent="0.35">
      <c r="A5" t="s">
        <v>4</v>
      </c>
      <c r="B5" s="15">
        <v>0.08</v>
      </c>
    </row>
    <row r="6" spans="1:3" x14ac:dyDescent="0.35">
      <c r="A6" t="s">
        <v>5</v>
      </c>
      <c r="B6" s="15">
        <v>0.08</v>
      </c>
    </row>
    <row r="7" spans="1:3" x14ac:dyDescent="0.35">
      <c r="A7" t="s">
        <v>6</v>
      </c>
      <c r="B7" s="15">
        <v>6.5000000000000002E-2</v>
      </c>
    </row>
    <row r="8" spans="1:3" x14ac:dyDescent="0.35">
      <c r="A8" t="s">
        <v>7</v>
      </c>
      <c r="B8" s="17">
        <v>0.08</v>
      </c>
      <c r="C8" t="s">
        <v>21</v>
      </c>
    </row>
    <row r="9" spans="1:3" x14ac:dyDescent="0.35">
      <c r="A9" t="s">
        <v>8</v>
      </c>
      <c r="B9" s="15">
        <v>0.09</v>
      </c>
    </row>
    <row r="10" spans="1:3" x14ac:dyDescent="0.35">
      <c r="A10" t="s">
        <v>9</v>
      </c>
      <c r="B10" s="15">
        <v>0.08</v>
      </c>
    </row>
    <row r="11" spans="1:3" x14ac:dyDescent="0.35">
      <c r="A11" t="s">
        <v>10</v>
      </c>
      <c r="B11" s="15">
        <v>0.1</v>
      </c>
    </row>
    <row r="12" spans="1:3" x14ac:dyDescent="0.35">
      <c r="A12" t="s">
        <v>11</v>
      </c>
      <c r="B12" s="15">
        <v>0.06</v>
      </c>
    </row>
    <row r="13" spans="1:3" x14ac:dyDescent="0.35">
      <c r="A13" t="s">
        <v>12</v>
      </c>
      <c r="B13" s="15">
        <v>0.06</v>
      </c>
    </row>
    <row r="14" spans="1:3" x14ac:dyDescent="0.35">
      <c r="A14" t="s">
        <v>13</v>
      </c>
      <c r="B14" s="15">
        <v>0.1</v>
      </c>
    </row>
    <row r="15" spans="1:3" x14ac:dyDescent="0.35">
      <c r="A15" t="s">
        <v>14</v>
      </c>
      <c r="B15" s="15">
        <v>0.08</v>
      </c>
    </row>
    <row r="16" spans="1:3" x14ac:dyDescent="0.35">
      <c r="A16" t="s">
        <v>15</v>
      </c>
      <c r="B16" s="15">
        <v>0.1</v>
      </c>
    </row>
    <row r="17" spans="1:2" x14ac:dyDescent="0.35">
      <c r="A17" t="s">
        <v>16</v>
      </c>
      <c r="B17" s="15">
        <v>7.0000000000000007E-2</v>
      </c>
    </row>
    <row r="18" spans="1:2" x14ac:dyDescent="0.35">
      <c r="A18" t="s">
        <v>17</v>
      </c>
      <c r="B18" s="15">
        <v>0.06</v>
      </c>
    </row>
    <row r="19" spans="1:2" x14ac:dyDescent="0.35">
      <c r="A19" t="s">
        <v>18</v>
      </c>
      <c r="B19" s="15">
        <v>0.08</v>
      </c>
    </row>
    <row r="20" spans="1:2" x14ac:dyDescent="0.35">
      <c r="A20" t="s">
        <v>19</v>
      </c>
      <c r="B20" s="15">
        <v>0.06</v>
      </c>
    </row>
    <row r="21" spans="1:2" x14ac:dyDescent="0.35">
      <c r="A21" t="s">
        <v>20</v>
      </c>
      <c r="B21" s="17">
        <v>7.0000000000000007E-2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RENTABILIDAD</vt:lpstr>
      <vt:lpstr>Tabla itp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Jover</dc:creator>
  <cp:lastModifiedBy>francisco</cp:lastModifiedBy>
  <cp:lastPrinted>2024-01-10T22:28:52Z</cp:lastPrinted>
  <dcterms:created xsi:type="dcterms:W3CDTF">2021-06-01T18:59:43Z</dcterms:created>
  <dcterms:modified xsi:type="dcterms:W3CDTF">2024-01-11T07:24:11Z</dcterms:modified>
</cp:coreProperties>
</file>